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firstSheet="1" activeTab="1"/>
  </bookViews>
  <sheets>
    <sheet name="Blad1" sheetId="1" state="hidden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<sst xmlns="http://schemas.openxmlformats.org/spreadsheetml/2006/main" count="88" uniqueCount="66">
  <si>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Mkr</t>
  </si>
  <si>
    <t>Till avdelningarna</t>
  </si>
  <si>
    <t xml:space="preserve">  verksamhetsanslag</t>
  </si>
  <si>
    <t xml:space="preserve">  studieanslag</t>
  </si>
  <si>
    <t>Summa till avd</t>
  </si>
  <si>
    <t>Medlemsförsäkringar</t>
  </si>
  <si>
    <t>LO-avgift</t>
  </si>
  <si>
    <t>Förbundskontorets verksamhet</t>
  </si>
  <si>
    <t>Summa kostnader</t>
  </si>
  <si>
    <t>%</t>
  </si>
  <si>
    <t>Summa förbundskontoret</t>
  </si>
  <si>
    <t xml:space="preserve">  Utredningsenheten</t>
  </si>
  <si>
    <t xml:space="preserve">  Internationella enheten</t>
  </si>
  <si>
    <t xml:space="preserve">  Personalenheten</t>
  </si>
  <si>
    <t xml:space="preserve">  IT-enheten</t>
  </si>
  <si>
    <t xml:space="preserve">  Dagens arbete</t>
  </si>
  <si>
    <t xml:space="preserve">  Informationsenheten</t>
  </si>
  <si>
    <t xml:space="preserve">  Förhandlingsenheten</t>
  </si>
  <si>
    <t xml:space="preserve">  Facken inom industrin</t>
  </si>
  <si>
    <t xml:space="preserve">  Ekonomiavdelningens kansli</t>
  </si>
  <si>
    <t xml:space="preserve">  Ekonomienheten</t>
  </si>
  <si>
    <t xml:space="preserve">  Avgifter till sidoorganisationer</t>
  </si>
  <si>
    <t xml:space="preserve">  Avskrivningar</t>
  </si>
  <si>
    <t>Andel</t>
  </si>
  <si>
    <t xml:space="preserve">  från a-kassan</t>
  </si>
  <si>
    <t xml:space="preserve">  lokala pensionskostnader för funktionärer</t>
  </si>
  <si>
    <t>Summa intäkter</t>
  </si>
  <si>
    <t>Summa A-kassan</t>
  </si>
  <si>
    <t>Fördelning medlemsavgift</t>
  </si>
  <si>
    <t>Lokal verksamhet</t>
  </si>
  <si>
    <t>LO och andra organisationer</t>
  </si>
  <si>
    <t>Hyra</t>
  </si>
  <si>
    <t>Centrala pensionskostnader</t>
  </si>
  <si>
    <t>Antal anställda</t>
  </si>
  <si>
    <t xml:space="preserve">  Studieenheten</t>
  </si>
  <si>
    <t>Summa</t>
  </si>
  <si>
    <t>Administrationskostnader</t>
  </si>
  <si>
    <t>Centralt förhandlings- och arbetsmiljöarbete</t>
  </si>
  <si>
    <t>IT-enheten</t>
  </si>
  <si>
    <t>Fördelning av kostnader</t>
  </si>
  <si>
    <t>Din avgift:</t>
  </si>
  <si>
    <t>Medlemsavgift A-kassa</t>
  </si>
  <si>
    <t>Information, fackliga studier, utredningar &amp; internationellt</t>
  </si>
  <si>
    <t>Förbundsstyrelse, förbundsråd, kongress,  fackligt-politiskt arbete</t>
  </si>
  <si>
    <t>Administrationskostnader, medlemsregister etc</t>
  </si>
  <si>
    <t>Andel exkl A-kasseavgift och</t>
  </si>
  <si>
    <t>Dagens Arbete</t>
  </si>
  <si>
    <t>försäkr och LO mm, och DA</t>
  </si>
  <si>
    <t>Ange din månadslön</t>
  </si>
  <si>
    <t>Beräknad avgift/mån</t>
  </si>
  <si>
    <t xml:space="preserve">  Revisions- och avgiftsenheten</t>
  </si>
  <si>
    <t>Arbetslöshetsavgift A-kassan</t>
  </si>
  <si>
    <t xml:space="preserve">Medlemsavgifter (1,75%)  </t>
  </si>
  <si>
    <t xml:space="preserve">  medlemsavgift (0,55%)</t>
  </si>
  <si>
    <t>Fördelat på enheterna efter antal personer</t>
  </si>
  <si>
    <t xml:space="preserve">  Ledningskansliet</t>
  </si>
  <si>
    <t xml:space="preserve">  Kongressvalda funktionärer</t>
  </si>
  <si>
    <t xml:space="preserve">  Fackligt-politiska enheten</t>
  </si>
  <si>
    <t xml:space="preserve">  Organisationsavdelningen</t>
  </si>
  <si>
    <t xml:space="preserve">  Arbetsmiljö- och försäkring</t>
  </si>
  <si>
    <t xml:space="preserve">  Arbetsutvecklingsenheten</t>
  </si>
  <si>
    <t>Avgift A-kassa A-kassan</t>
  </si>
  <si>
    <t xml:space="preserve">  Organis- &amp; studieenheten</t>
  </si>
  <si>
    <t>Ekonomiska flöden inom IF Metall fr o m 2012</t>
  </si>
  <si>
    <t>Information, organisering, fackliga studier, utredningar &amp; internationellt</t>
  </si>
  <si>
    <t>Lokal verksamhet i avdelningarna, tex förhandlingar, organisering, studier och arbetsmiljöarbete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</si>
</sst>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\ &quot;kr&quot;"/>
    <numFmt numFmtId="167" formatCode="#,##0.000\ &quot;kr&quot;"/>
    <numFmt numFmtId="168" formatCode="#,##0.0\ &quot;kr&quot;"/>
    <numFmt numFmtId="169" formatCode="#,##0\ &quot;kr&quot;"/>
    <numFmt numFmtId="170" formatCode="#,##0.000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.25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48" applyFont="1" applyBorder="1" applyAlignment="1">
      <alignment/>
    </xf>
    <xf numFmtId="4" fontId="0" fillId="0" borderId="10" xfId="48" applyNumberFormat="1" applyFont="1" applyBorder="1" applyAlignment="1">
      <alignment/>
    </xf>
    <xf numFmtId="4" fontId="0" fillId="0" borderId="0" xfId="48" applyNumberFormat="1" applyFont="1" applyAlignment="1">
      <alignment/>
    </xf>
    <xf numFmtId="4" fontId="0" fillId="0" borderId="0" xfId="48" applyNumberFormat="1" applyFont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48" applyNumberFormat="1" applyFont="1" applyBorder="1" applyAlignment="1">
      <alignment/>
    </xf>
    <xf numFmtId="1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48" applyNumberFormat="1" applyFont="1" applyBorder="1" applyAlignment="1">
      <alignment/>
    </xf>
    <xf numFmtId="9" fontId="0" fillId="0" borderId="0" xfId="48" applyNumberFormat="1" applyFont="1" applyAlignment="1">
      <alignment horizontal="right"/>
    </xf>
    <xf numFmtId="9" fontId="0" fillId="0" borderId="11" xfId="48" applyNumberFormat="1" applyFont="1" applyBorder="1" applyAlignment="1">
      <alignment/>
    </xf>
    <xf numFmtId="9" fontId="0" fillId="0" borderId="12" xfId="48" applyNumberFormat="1" applyFont="1" applyBorder="1" applyAlignment="1">
      <alignment/>
    </xf>
    <xf numFmtId="9" fontId="0" fillId="0" borderId="0" xfId="48" applyNumberFormat="1" applyFont="1" applyAlignment="1">
      <alignment/>
    </xf>
    <xf numFmtId="9" fontId="0" fillId="0" borderId="0" xfId="48" applyNumberFormat="1" applyFont="1" applyBorder="1" applyAlignment="1">
      <alignment/>
    </xf>
    <xf numFmtId="169" fontId="0" fillId="0" borderId="0" xfId="0" applyNumberFormat="1" applyAlignment="1">
      <alignment/>
    </xf>
    <xf numFmtId="9" fontId="0" fillId="0" borderId="0" xfId="48" applyFont="1" applyBorder="1" applyAlignment="1">
      <alignment/>
    </xf>
    <xf numFmtId="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9" fontId="1" fillId="0" borderId="1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48" applyNumberFormat="1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175"/>
          <c:w val="0.55675"/>
          <c:h val="0.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Diagram!$A$15:$A$23</c:f>
              <c:strCache/>
            </c:strRef>
          </c:cat>
          <c:val>
            <c:numRef>
              <c:f>Diagram!$B$15:$B$23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032"/>
          <c:w val="0.32325"/>
          <c:h val="0.9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133350</xdr:rowOff>
    </xdr:from>
    <xdr:to>
      <xdr:col>6</xdr:col>
      <xdr:colOff>9525</xdr:colOff>
      <xdr:row>60</xdr:row>
      <xdr:rowOff>66675</xdr:rowOff>
    </xdr:to>
    <xdr:graphicFrame>
      <xdr:nvGraphicFramePr>
        <xdr:cNvPr id="1" name="Diagram 4"/>
        <xdr:cNvGraphicFramePr/>
      </xdr:nvGraphicFramePr>
      <xdr:xfrm>
        <a:off x="9525" y="2333625"/>
        <a:ext cx="8496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0">
      <selection activeCell="B44" sqref="B44"/>
    </sheetView>
  </sheetViews>
  <sheetFormatPr defaultColWidth="9.140625" defaultRowHeight="12.75"/>
  <cols>
    <col min="1" max="1" width="35.7109375" style="0" bestFit="1" customWidth="1"/>
    <col min="2" max="2" width="9.140625" style="1" customWidth="1"/>
    <col min="3" max="3" width="9.140625" style="24" customWidth="1"/>
    <col min="4" max="4" width="9.140625" style="9" customWidth="1"/>
    <col min="6" max="6" width="10.00390625" style="0" bestFit="1" customWidth="1"/>
  </cols>
  <sheetData>
    <row r="1" spans="1:4" ht="12.75">
      <c r="A1" s="5" t="s">
        <v>63</v>
      </c>
      <c r="B1" s="6"/>
      <c r="C1" s="20"/>
      <c r="D1" s="8"/>
    </row>
    <row r="3" spans="2:4" ht="12.75">
      <c r="B3" s="4" t="s">
        <v>0</v>
      </c>
      <c r="C3" s="21" t="s">
        <v>9</v>
      </c>
      <c r="D3" s="10" t="s">
        <v>23</v>
      </c>
    </row>
    <row r="4" spans="1:7" ht="12.75">
      <c r="A4" s="44" t="s">
        <v>52</v>
      </c>
      <c r="B4" s="11">
        <f>850+400</f>
        <v>1250</v>
      </c>
      <c r="C4" s="22"/>
      <c r="D4" s="12">
        <v>1.75</v>
      </c>
      <c r="G4" s="1"/>
    </row>
    <row r="5" spans="1:4" ht="12.75">
      <c r="A5" s="13" t="s">
        <v>51</v>
      </c>
      <c r="B5" s="14">
        <v>280</v>
      </c>
      <c r="C5" s="23"/>
      <c r="D5" s="15"/>
    </row>
    <row r="6" spans="1:4" ht="12.75">
      <c r="A6" s="13" t="s">
        <v>26</v>
      </c>
      <c r="B6" s="14">
        <f>SUM(B4:B5)</f>
        <v>1530</v>
      </c>
      <c r="C6" s="23">
        <f>B6/B6</f>
        <v>1</v>
      </c>
      <c r="D6" s="15"/>
    </row>
    <row r="7" ht="12.75">
      <c r="A7" s="2"/>
    </row>
    <row r="8" ht="12.75">
      <c r="A8" t="s">
        <v>1</v>
      </c>
    </row>
    <row r="9" spans="1:6" ht="12.75">
      <c r="A9" t="s">
        <v>53</v>
      </c>
      <c r="B9" s="1">
        <f>(0.55/D4)*B4</f>
        <v>392.85714285714295</v>
      </c>
      <c r="E9" s="1"/>
      <c r="F9" s="1"/>
    </row>
    <row r="10" spans="1:6" ht="12.75">
      <c r="A10" t="s">
        <v>24</v>
      </c>
      <c r="B10" s="1">
        <v>5</v>
      </c>
      <c r="F10" s="1"/>
    </row>
    <row r="11" spans="1:2" ht="12.75">
      <c r="A11" t="s">
        <v>2</v>
      </c>
      <c r="B11" s="1">
        <v>65</v>
      </c>
    </row>
    <row r="12" spans="1:2" ht="12.75">
      <c r="A12" t="s">
        <v>3</v>
      </c>
      <c r="B12" s="1">
        <v>35</v>
      </c>
    </row>
    <row r="13" spans="1:2" ht="12.75">
      <c r="A13" t="s">
        <v>25</v>
      </c>
      <c r="B13" s="1">
        <v>35</v>
      </c>
    </row>
    <row r="14" spans="1:4" ht="12.75">
      <c r="A14" s="5" t="s">
        <v>4</v>
      </c>
      <c r="B14" s="6">
        <f>SUM(B9:B13)+1</f>
        <v>533.8571428571429</v>
      </c>
      <c r="C14" s="20">
        <f>B14/$B$6</f>
        <v>0.3489262371615313</v>
      </c>
      <c r="D14" s="8">
        <f>$D$4*C14</f>
        <v>0.6106209150326798</v>
      </c>
    </row>
    <row r="16" spans="1:4" ht="12.75">
      <c r="A16" s="5" t="s">
        <v>5</v>
      </c>
      <c r="B16" s="6">
        <v>75</v>
      </c>
      <c r="C16" s="20">
        <f>B16/$B$6</f>
        <v>0.049019607843137254</v>
      </c>
      <c r="D16" s="8">
        <f>$D$4*C16</f>
        <v>0.0857843137254902</v>
      </c>
    </row>
    <row r="18" spans="1:4" ht="12.75">
      <c r="A18" s="5" t="s">
        <v>6</v>
      </c>
      <c r="B18" s="6">
        <v>45</v>
      </c>
      <c r="C18" s="20">
        <f>B18/$B$6</f>
        <v>0.029411764705882353</v>
      </c>
      <c r="D18" s="8">
        <f>$D$4*C18</f>
        <v>0.051470588235294115</v>
      </c>
    </row>
    <row r="20" spans="1:4" ht="12.75">
      <c r="A20" s="5"/>
      <c r="B20" s="6">
        <v>0</v>
      </c>
      <c r="C20" s="20">
        <f>B20/$B$6</f>
        <v>0</v>
      </c>
      <c r="D20" s="8">
        <f>$D$4*C20</f>
        <v>0</v>
      </c>
    </row>
    <row r="21" spans="1:4" ht="12.75">
      <c r="A21" s="19" t="s">
        <v>41</v>
      </c>
      <c r="B21" s="6">
        <f>B5+300</f>
        <v>580</v>
      </c>
      <c r="C21" s="20">
        <f>B21/$B$6</f>
        <v>0.3790849673202614</v>
      </c>
      <c r="D21" s="8">
        <f>$D$4*C21</f>
        <v>0.6633986928104575</v>
      </c>
    </row>
    <row r="22" spans="1:4" ht="12.75">
      <c r="A22" s="19" t="s">
        <v>27</v>
      </c>
      <c r="B22" s="6">
        <f>SUM(B20:B21)</f>
        <v>580</v>
      </c>
      <c r="C22" s="20">
        <f>SUM(C20:C21)</f>
        <v>0.3790849673202614</v>
      </c>
      <c r="D22" s="8"/>
    </row>
    <row r="23" spans="1:4" ht="12.75">
      <c r="A23" s="18"/>
      <c r="B23" s="16"/>
      <c r="C23" s="25"/>
      <c r="D23" s="17"/>
    </row>
    <row r="25" ht="12.75">
      <c r="A25" t="s">
        <v>7</v>
      </c>
    </row>
    <row r="26" spans="1:2" ht="12.75">
      <c r="A26" t="s">
        <v>56</v>
      </c>
      <c r="B26" s="1">
        <f>5+C58+3</f>
        <v>10.726380587028281</v>
      </c>
    </row>
    <row r="27" spans="1:2" ht="12.75">
      <c r="A27" t="s">
        <v>55</v>
      </c>
      <c r="B27" s="1">
        <f>16+C59+2</f>
        <v>23.452761174056562</v>
      </c>
    </row>
    <row r="28" spans="1:2" ht="12.75">
      <c r="A28" t="s">
        <v>11</v>
      </c>
      <c r="B28" s="1">
        <f>7+C60</f>
        <v>12.111963600678028</v>
      </c>
    </row>
    <row r="29" spans="1:2" ht="12.75">
      <c r="A29" t="s">
        <v>12</v>
      </c>
      <c r="B29" s="1">
        <f>5+C61</f>
        <v>7.726380587028281</v>
      </c>
    </row>
    <row r="30" spans="1:2" ht="12.75">
      <c r="A30" t="s">
        <v>13</v>
      </c>
      <c r="B30" s="1">
        <f>21+C62</f>
        <v>26.282362387367293</v>
      </c>
    </row>
    <row r="31" spans="1:2" ht="12.75">
      <c r="A31" t="s">
        <v>57</v>
      </c>
      <c r="B31" s="1">
        <f>5+C63</f>
        <v>9.259969667231688</v>
      </c>
    </row>
    <row r="32" spans="1:2" ht="12.75">
      <c r="A32" t="s">
        <v>14</v>
      </c>
      <c r="B32" s="1">
        <v>0</v>
      </c>
    </row>
    <row r="33" spans="1:2" ht="12.75">
      <c r="A33" t="s">
        <v>58</v>
      </c>
      <c r="B33" s="1">
        <f>19+C64+2</f>
        <v>28.156749040949236</v>
      </c>
    </row>
    <row r="34" spans="1:2" ht="12.75">
      <c r="A34" t="s">
        <v>16</v>
      </c>
      <c r="B34" s="1">
        <f>44-24+C65</f>
        <v>28.690338121152646</v>
      </c>
    </row>
    <row r="35" spans="1:2" ht="12.75">
      <c r="A35" t="s">
        <v>34</v>
      </c>
      <c r="B35" s="1">
        <v>0</v>
      </c>
    </row>
    <row r="36" spans="1:2" ht="12.75">
      <c r="A36" t="s">
        <v>17</v>
      </c>
      <c r="B36" s="1">
        <f>17+C66+5</f>
        <v>32.57154072620216</v>
      </c>
    </row>
    <row r="37" spans="1:2" ht="12.75">
      <c r="A37" t="s">
        <v>59</v>
      </c>
      <c r="B37" s="1">
        <f>15+C67</f>
        <v>21.679632438219286</v>
      </c>
    </row>
    <row r="38" spans="1:2" ht="12.75">
      <c r="A38" t="s">
        <v>60</v>
      </c>
      <c r="B38" s="1">
        <f>7+C68</f>
        <v>11.907485056650906</v>
      </c>
    </row>
    <row r="39" spans="1:2" ht="12.75">
      <c r="A39" t="s">
        <v>18</v>
      </c>
      <c r="B39" s="1">
        <f>2+C69+3</f>
        <v>5</v>
      </c>
    </row>
    <row r="40" spans="1:2" ht="12.75">
      <c r="A40" t="s">
        <v>19</v>
      </c>
      <c r="B40" s="1">
        <f>2+C70</f>
        <v>4.044785440271211</v>
      </c>
    </row>
    <row r="41" spans="1:2" ht="12.75">
      <c r="A41" t="s">
        <v>20</v>
      </c>
      <c r="B41" s="1">
        <f>22-8+C71</f>
        <v>18.962012668391473</v>
      </c>
    </row>
    <row r="42" spans="1:2" ht="12.75">
      <c r="A42" t="s">
        <v>50</v>
      </c>
      <c r="B42" s="1">
        <f>13+C72</f>
        <v>18.82763850477295</v>
      </c>
    </row>
    <row r="43" spans="1:2" ht="12.75">
      <c r="A43" t="s">
        <v>21</v>
      </c>
      <c r="B43" s="1">
        <v>8</v>
      </c>
    </row>
    <row r="44" spans="1:2" ht="12.75">
      <c r="A44" t="s">
        <v>15</v>
      </c>
      <c r="B44" s="1">
        <v>24</v>
      </c>
    </row>
    <row r="45" spans="1:2" ht="12.75">
      <c r="A45" t="s">
        <v>22</v>
      </c>
      <c r="B45" s="1">
        <v>5</v>
      </c>
    </row>
    <row r="47" spans="1:6" ht="12.75">
      <c r="A47" s="5" t="s">
        <v>10</v>
      </c>
      <c r="B47" s="6">
        <f>SUM(B26:B45)</f>
        <v>296.4</v>
      </c>
      <c r="C47" s="20">
        <f>B47/$B$6</f>
        <v>0.1937254901960784</v>
      </c>
      <c r="D47" s="8">
        <f>$D$4*C47</f>
        <v>0.3390196078431372</v>
      </c>
      <c r="F47" s="1">
        <f>B47-50</f>
        <v>246.39999999999998</v>
      </c>
    </row>
    <row r="49" spans="1:6" ht="12.75">
      <c r="A49" s="5" t="s">
        <v>8</v>
      </c>
      <c r="B49" s="6">
        <f>B14+B16+B18+B20+B21+B47</f>
        <v>1530.2571428571428</v>
      </c>
      <c r="C49" s="20">
        <f>C14+C16+C18+C20+C21+C47</f>
        <v>1.0001680672268907</v>
      </c>
      <c r="D49" s="8">
        <f>SUM(D14:D47)</f>
        <v>1.750294117647059</v>
      </c>
      <c r="E49" s="1"/>
      <c r="F49" s="1">
        <f>B6-B49</f>
        <v>-0.2571428571427532</v>
      </c>
    </row>
    <row r="51" ht="12.75">
      <c r="A51" t="s">
        <v>54</v>
      </c>
    </row>
    <row r="52" spans="1:3" ht="12.75">
      <c r="A52" t="s">
        <v>31</v>
      </c>
      <c r="C52" s="42">
        <v>13</v>
      </c>
    </row>
    <row r="53" spans="1:3" ht="12.75">
      <c r="A53" t="s">
        <v>38</v>
      </c>
      <c r="C53" s="42">
        <v>13.4</v>
      </c>
    </row>
    <row r="54" spans="1:3" ht="12.75">
      <c r="A54" t="s">
        <v>32</v>
      </c>
      <c r="C54" s="42">
        <v>50</v>
      </c>
    </row>
    <row r="55" spans="2:3" ht="12.75">
      <c r="B55" s="1" t="s">
        <v>35</v>
      </c>
      <c r="C55" s="42">
        <f>SUM(C52:C54)</f>
        <v>76.4</v>
      </c>
    </row>
    <row r="56" ht="12.75">
      <c r="C56" s="1"/>
    </row>
    <row r="57" spans="1:3" ht="12.75">
      <c r="A57" t="s">
        <v>33</v>
      </c>
      <c r="C57" s="24" t="s">
        <v>23</v>
      </c>
    </row>
    <row r="58" spans="1:4" ht="12.75">
      <c r="A58" t="s">
        <v>56</v>
      </c>
      <c r="B58" s="42">
        <v>4</v>
      </c>
      <c r="C58" s="43">
        <f>$B$58/$B$73*$C$55</f>
        <v>2.726380587028281</v>
      </c>
      <c r="D58" s="43"/>
    </row>
    <row r="59" spans="1:4" ht="12.75">
      <c r="A59" t="s">
        <v>55</v>
      </c>
      <c r="B59" s="42">
        <v>8</v>
      </c>
      <c r="C59" s="43">
        <f aca="true" t="shared" si="0" ref="C59:C72">B59/$B$73*$C$55</f>
        <v>5.452761174056562</v>
      </c>
      <c r="D59" s="43"/>
    </row>
    <row r="60" spans="1:4" ht="12.75">
      <c r="A60" t="s">
        <v>11</v>
      </c>
      <c r="B60" s="42">
        <v>7.5</v>
      </c>
      <c r="C60" s="43">
        <f t="shared" si="0"/>
        <v>5.111963600678027</v>
      </c>
      <c r="D60" s="43"/>
    </row>
    <row r="61" spans="1:4" ht="12.75">
      <c r="A61" t="s">
        <v>12</v>
      </c>
      <c r="B61" s="42">
        <v>4</v>
      </c>
      <c r="C61" s="43">
        <f t="shared" si="0"/>
        <v>2.726380587028281</v>
      </c>
      <c r="D61" s="43"/>
    </row>
    <row r="62" spans="1:4" ht="12.75">
      <c r="A62" t="s">
        <v>13</v>
      </c>
      <c r="B62" s="42">
        <f>5.75+2</f>
        <v>7.75</v>
      </c>
      <c r="C62" s="43">
        <f t="shared" si="0"/>
        <v>5.282362387367295</v>
      </c>
      <c r="D62" s="43"/>
    </row>
    <row r="63" spans="1:4" ht="12.75">
      <c r="A63" t="s">
        <v>57</v>
      </c>
      <c r="B63" s="42">
        <v>6.25</v>
      </c>
      <c r="C63" s="43">
        <f t="shared" si="0"/>
        <v>4.2599696672316885</v>
      </c>
      <c r="D63" s="43"/>
    </row>
    <row r="64" spans="1:4" ht="12.75">
      <c r="A64" t="s">
        <v>62</v>
      </c>
      <c r="B64" s="42">
        <v>10.5</v>
      </c>
      <c r="C64" s="43">
        <f t="shared" si="0"/>
        <v>7.156749040949238</v>
      </c>
      <c r="D64" s="43"/>
    </row>
    <row r="65" spans="1:4" ht="12.75">
      <c r="A65" t="s">
        <v>16</v>
      </c>
      <c r="B65" s="42">
        <v>12.75</v>
      </c>
      <c r="C65" s="43">
        <f t="shared" si="0"/>
        <v>8.690338121152646</v>
      </c>
      <c r="D65" s="43"/>
    </row>
    <row r="66" spans="1:4" ht="12.75">
      <c r="A66" t="s">
        <v>17</v>
      </c>
      <c r="B66" s="42">
        <v>15.51</v>
      </c>
      <c r="C66" s="43">
        <f t="shared" si="0"/>
        <v>10.57154072620216</v>
      </c>
      <c r="D66" s="43"/>
    </row>
    <row r="67" spans="1:4" ht="12.75">
      <c r="A67" t="s">
        <v>59</v>
      </c>
      <c r="B67" s="42">
        <v>9.8</v>
      </c>
      <c r="C67" s="43">
        <f t="shared" si="0"/>
        <v>6.679632438219288</v>
      </c>
      <c r="D67" s="43"/>
    </row>
    <row r="68" spans="1:4" ht="12.75">
      <c r="A68" t="s">
        <v>60</v>
      </c>
      <c r="B68" s="42">
        <v>7.2</v>
      </c>
      <c r="C68" s="43">
        <f t="shared" si="0"/>
        <v>4.9074850566509065</v>
      </c>
      <c r="D68" s="43"/>
    </row>
    <row r="69" spans="1:4" ht="12.75">
      <c r="A69" t="s">
        <v>18</v>
      </c>
      <c r="B69" s="42">
        <v>0</v>
      </c>
      <c r="C69" s="43">
        <f t="shared" si="0"/>
        <v>0</v>
      </c>
      <c r="D69" s="43"/>
    </row>
    <row r="70" spans="1:4" ht="12.75">
      <c r="A70" t="s">
        <v>19</v>
      </c>
      <c r="B70" s="42">
        <v>3</v>
      </c>
      <c r="C70" s="43">
        <f t="shared" si="0"/>
        <v>2.0447854402712107</v>
      </c>
      <c r="D70" s="43"/>
    </row>
    <row r="71" spans="1:4" ht="12.75">
      <c r="A71" t="s">
        <v>20</v>
      </c>
      <c r="B71" s="42">
        <v>7.28</v>
      </c>
      <c r="C71" s="43">
        <f t="shared" si="0"/>
        <v>4.962012668391472</v>
      </c>
      <c r="D71" s="43"/>
    </row>
    <row r="72" spans="1:4" ht="12.75">
      <c r="A72" t="s">
        <v>50</v>
      </c>
      <c r="B72" s="42">
        <v>8.55</v>
      </c>
      <c r="C72" s="43">
        <f t="shared" si="0"/>
        <v>5.827638504772951</v>
      </c>
      <c r="D72" s="43"/>
    </row>
    <row r="73" spans="2:4" ht="12.75">
      <c r="B73" s="42">
        <f>SUM(B58:B72)</f>
        <v>112.09</v>
      </c>
      <c r="C73" s="43">
        <f>SUM(C58:C72)</f>
        <v>76.39999999999999</v>
      </c>
      <c r="D73" s="43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68.421875" style="0" customWidth="1"/>
    <col min="2" max="2" width="20.00390625" style="0" bestFit="1" customWidth="1"/>
    <col min="3" max="3" width="9.7109375" style="0" hidden="1" customWidth="1"/>
    <col min="4" max="4" width="20.7109375" style="0" bestFit="1" customWidth="1"/>
    <col min="9" max="9" width="10.00390625" style="0" bestFit="1" customWidth="1"/>
  </cols>
  <sheetData>
    <row r="1" spans="1:4" ht="12.75" hidden="1">
      <c r="A1" s="18"/>
      <c r="B1" s="18"/>
      <c r="C1" s="18"/>
      <c r="D1" s="18" t="s">
        <v>45</v>
      </c>
    </row>
    <row r="2" spans="1:4" ht="12.75" hidden="1">
      <c r="A2" s="18" t="s">
        <v>39</v>
      </c>
      <c r="B2" s="18"/>
      <c r="C2" s="18"/>
      <c r="D2" t="s">
        <v>47</v>
      </c>
    </row>
    <row r="3" spans="1:4" ht="12.75" hidden="1">
      <c r="A3" s="18" t="s">
        <v>61</v>
      </c>
      <c r="B3" s="16">
        <v>288</v>
      </c>
      <c r="C3" s="27">
        <f aca="true" t="shared" si="0" ref="C3:C11">B3/$B$12</f>
        <v>0.22159528084124136</v>
      </c>
      <c r="D3" s="27">
        <v>0</v>
      </c>
    </row>
    <row r="4" spans="1:4" ht="12.75" hidden="1">
      <c r="A4" s="18" t="s">
        <v>29</v>
      </c>
      <c r="B4" s="16">
        <f>525+(85*2/3)</f>
        <v>581.6666666666666</v>
      </c>
      <c r="C4" s="27">
        <f t="shared" si="0"/>
        <v>0.44755065401384975</v>
      </c>
      <c r="D4" s="27">
        <f>B4/($B$12-$B$3-$B$5-$B$6-$B$8)</f>
        <v>0.6719291490180979</v>
      </c>
    </row>
    <row r="5" spans="1:4" ht="12.75" hidden="1">
      <c r="A5" s="18" t="s">
        <v>5</v>
      </c>
      <c r="B5" s="16">
        <v>70</v>
      </c>
      <c r="C5" s="27">
        <f t="shared" si="0"/>
        <v>0.053859964093357277</v>
      </c>
      <c r="D5" s="27">
        <v>0</v>
      </c>
    </row>
    <row r="6" spans="1:4" ht="12.75" hidden="1">
      <c r="A6" s="18" t="s">
        <v>30</v>
      </c>
      <c r="B6" s="16">
        <f>Blad1!B18+Blad1!B43</f>
        <v>53</v>
      </c>
      <c r="C6" s="27">
        <f t="shared" si="0"/>
        <v>0.04077968709925622</v>
      </c>
      <c r="D6" s="27">
        <v>0</v>
      </c>
    </row>
    <row r="7" spans="1:4" ht="12.75" hidden="1">
      <c r="A7" s="18" t="s">
        <v>37</v>
      </c>
      <c r="B7" s="16">
        <v>70</v>
      </c>
      <c r="C7" s="27">
        <f t="shared" si="0"/>
        <v>0.053859964093357277</v>
      </c>
      <c r="D7" s="27">
        <f>B7/($B$12-$B$3-$B$5-$B$6-$B$8)</f>
        <v>0.08086253369272238</v>
      </c>
    </row>
    <row r="8" spans="1:4" ht="12.75" hidden="1">
      <c r="A8" s="41" t="s">
        <v>46</v>
      </c>
      <c r="B8" s="16">
        <v>23</v>
      </c>
      <c r="C8" s="27">
        <f t="shared" si="0"/>
        <v>0.017696845344960247</v>
      </c>
      <c r="D8" s="27">
        <v>0</v>
      </c>
    </row>
    <row r="9" spans="1:4" ht="12.75" hidden="1">
      <c r="A9" s="18" t="s">
        <v>42</v>
      </c>
      <c r="B9" s="16">
        <v>94</v>
      </c>
      <c r="C9" s="27">
        <f t="shared" si="0"/>
        <v>0.07232623749679405</v>
      </c>
      <c r="D9" s="27">
        <f>B9/($B$12-$B$3-$B$5-$B$6-$B$8)</f>
        <v>0.10858683095879863</v>
      </c>
    </row>
    <row r="10" spans="1:4" ht="12.75" hidden="1">
      <c r="A10" s="18" t="s">
        <v>43</v>
      </c>
      <c r="B10" s="16">
        <v>45</v>
      </c>
      <c r="C10" s="27">
        <f t="shared" si="0"/>
        <v>0.03462426263144396</v>
      </c>
      <c r="D10" s="27">
        <f>B10/($B$12-$B$3-$B$5-$B$6-$B$8)</f>
        <v>0.051983057373892964</v>
      </c>
    </row>
    <row r="11" spans="1:4" ht="12.75" hidden="1">
      <c r="A11" s="18" t="s">
        <v>36</v>
      </c>
      <c r="B11" s="16">
        <v>75</v>
      </c>
      <c r="C11" s="27">
        <f t="shared" si="0"/>
        <v>0.05770710438573994</v>
      </c>
      <c r="D11" s="27">
        <f>B11/($B$12-$B$3-$B$5-$B$6-$B$8)</f>
        <v>0.08663842895648827</v>
      </c>
    </row>
    <row r="12" spans="1:4" ht="12.75" hidden="1">
      <c r="A12" s="18"/>
      <c r="B12" s="16">
        <f>SUM(B3:B11)</f>
        <v>1299.6666666666665</v>
      </c>
      <c r="C12" s="28">
        <f>SUM(C3:C11)</f>
        <v>0.9999999999999999</v>
      </c>
      <c r="D12" s="28">
        <f>SUM(D4:D11)</f>
        <v>1</v>
      </c>
    </row>
    <row r="13" spans="1:8" ht="12.75">
      <c r="A13" s="35" t="s">
        <v>28</v>
      </c>
      <c r="B13" s="39" t="s">
        <v>48</v>
      </c>
      <c r="C13" s="39" t="s">
        <v>40</v>
      </c>
      <c r="D13" s="40" t="s">
        <v>49</v>
      </c>
      <c r="E13" s="36"/>
      <c r="F13" s="37"/>
      <c r="G13" s="37"/>
      <c r="H13" s="37"/>
    </row>
    <row r="14" spans="1:8" ht="20.25" customHeight="1">
      <c r="A14" s="36"/>
      <c r="B14" s="34">
        <v>27500</v>
      </c>
      <c r="C14" s="30">
        <f>B14*0.0155</f>
        <v>426.25</v>
      </c>
      <c r="D14" s="31">
        <f>IF(C14&lt;213,213,IF(C14&gt;586,586,C14))</f>
        <v>426.25</v>
      </c>
      <c r="E14" s="36"/>
      <c r="F14" s="37"/>
      <c r="G14" s="37"/>
      <c r="H14" s="37"/>
    </row>
    <row r="15" spans="1:8" ht="12.75">
      <c r="A15" s="37" t="s">
        <v>41</v>
      </c>
      <c r="B15" s="26">
        <v>108</v>
      </c>
      <c r="C15" s="3">
        <f>B15/$B$24</f>
        <v>0.2533724340175953</v>
      </c>
      <c r="D15" s="24">
        <f aca="true" t="shared" si="1" ref="D15:D24">B15/$B$24</f>
        <v>0.2533724340175953</v>
      </c>
      <c r="E15" s="37"/>
      <c r="F15" s="37"/>
      <c r="G15" s="37"/>
      <c r="H15" s="37"/>
    </row>
    <row r="16" spans="1:8" ht="12.75">
      <c r="A16" s="37" t="s">
        <v>65</v>
      </c>
      <c r="B16" s="26">
        <f>($D$14-$B$15-$B$17-$B$18-$B$20)*D4</f>
        <v>178.22920677705045</v>
      </c>
      <c r="C16" s="3">
        <f aca="true" t="shared" si="2" ref="C16:C23">B16/$B$24</f>
        <v>0.4181330364270978</v>
      </c>
      <c r="D16" s="24">
        <f t="shared" si="1"/>
        <v>0.4181330364270978</v>
      </c>
      <c r="E16" s="37"/>
      <c r="F16" s="37"/>
      <c r="G16" s="37"/>
      <c r="H16" s="37"/>
    </row>
    <row r="17" spans="1:8" ht="12.75">
      <c r="A17" s="37" t="s">
        <v>5</v>
      </c>
      <c r="B17" s="26">
        <v>26</v>
      </c>
      <c r="C17" s="3">
        <f t="shared" si="2"/>
        <v>0.06099706744868035</v>
      </c>
      <c r="D17" s="24">
        <f t="shared" si="1"/>
        <v>0.06099706744868035</v>
      </c>
      <c r="E17" s="37"/>
      <c r="F17" s="37"/>
      <c r="G17" s="37"/>
      <c r="H17" s="37"/>
    </row>
    <row r="18" spans="1:8" ht="12.75">
      <c r="A18" s="38" t="s">
        <v>30</v>
      </c>
      <c r="B18" s="26">
        <v>20</v>
      </c>
      <c r="C18" s="3">
        <f t="shared" si="2"/>
        <v>0.0469208211143695</v>
      </c>
      <c r="D18" s="24">
        <f t="shared" si="1"/>
        <v>0.0469208211143695</v>
      </c>
      <c r="E18" s="37"/>
      <c r="F18" s="37"/>
      <c r="G18" s="37"/>
      <c r="H18" s="37"/>
    </row>
    <row r="19" spans="1:8" ht="12.75">
      <c r="A19" s="37" t="s">
        <v>37</v>
      </c>
      <c r="B19" s="26">
        <f>($D$14-$B$15-$B$17-$B$18-$B$20)*D7</f>
        <v>21.44878706199461</v>
      </c>
      <c r="C19" s="3">
        <f t="shared" si="2"/>
        <v>0.050319735042802606</v>
      </c>
      <c r="D19" s="24">
        <f t="shared" si="1"/>
        <v>0.050319735042802606</v>
      </c>
      <c r="E19" s="37"/>
      <c r="F19" s="37"/>
      <c r="G19" s="37"/>
      <c r="H19" s="37"/>
    </row>
    <row r="20" spans="1:8" ht="12.75">
      <c r="A20" s="37" t="s">
        <v>46</v>
      </c>
      <c r="B20" s="26">
        <v>7</v>
      </c>
      <c r="C20" s="3">
        <f t="shared" si="2"/>
        <v>0.016422287390029325</v>
      </c>
      <c r="D20" s="24">
        <f>B20/$B$24</f>
        <v>0.016422287390029325</v>
      </c>
      <c r="E20" s="37"/>
      <c r="F20" s="37"/>
      <c r="G20" s="37"/>
      <c r="H20" s="37"/>
    </row>
    <row r="21" spans="1:8" ht="12.75">
      <c r="A21" s="38" t="s">
        <v>64</v>
      </c>
      <c r="B21" s="26">
        <f>($D$14-$B$15-$B$17-$B$18-$B$20)*D9</f>
        <v>28.802656911821337</v>
      </c>
      <c r="C21" s="3">
        <f t="shared" si="2"/>
        <v>0.06757221562890636</v>
      </c>
      <c r="D21" s="24">
        <f t="shared" si="1"/>
        <v>0.06757221562890636</v>
      </c>
      <c r="E21" s="37"/>
      <c r="F21" s="37"/>
      <c r="G21" s="37"/>
      <c r="H21" s="37"/>
    </row>
    <row r="22" spans="1:8" ht="12.75">
      <c r="A22" s="38" t="s">
        <v>43</v>
      </c>
      <c r="B22" s="26">
        <f>($D$14-$B$15-$B$17-$B$18-$B$20)*D10</f>
        <v>13.78850596842511</v>
      </c>
      <c r="C22" s="3">
        <f t="shared" si="2"/>
        <v>0.03234840109894454</v>
      </c>
      <c r="D22" s="24">
        <f t="shared" si="1"/>
        <v>0.03234840109894454</v>
      </c>
      <c r="E22" s="37"/>
      <c r="F22" s="37"/>
      <c r="G22" s="37"/>
      <c r="H22" s="37"/>
    </row>
    <row r="23" spans="1:8" ht="12.75">
      <c r="A23" s="37" t="s">
        <v>44</v>
      </c>
      <c r="B23" s="26">
        <f>($D$14-$B$15-$B$17-$B$18-$B$20)*D11</f>
        <v>22.980843280708513</v>
      </c>
      <c r="C23" s="3">
        <f t="shared" si="2"/>
        <v>0.05391400183157422</v>
      </c>
      <c r="D23" s="24">
        <f t="shared" si="1"/>
        <v>0.05391400183157422</v>
      </c>
      <c r="E23" s="37"/>
      <c r="F23" s="37"/>
      <c r="G23" s="37"/>
      <c r="H23" s="37"/>
    </row>
    <row r="24" spans="1:8" ht="12.75">
      <c r="A24" s="36"/>
      <c r="B24" s="29">
        <f>SUM(B15:B23)</f>
        <v>426.25</v>
      </c>
      <c r="C24" s="32">
        <f>SUM(C15:C23)</f>
        <v>1</v>
      </c>
      <c r="D24" s="7">
        <f t="shared" si="1"/>
        <v>1</v>
      </c>
      <c r="E24" s="36"/>
      <c r="F24" s="37"/>
      <c r="G24" s="37"/>
      <c r="H24" s="37"/>
    </row>
    <row r="25" spans="1:8" ht="12.75">
      <c r="A25" s="37"/>
      <c r="E25" s="37"/>
      <c r="F25" s="37"/>
      <c r="G25" s="37"/>
      <c r="H25" s="37"/>
    </row>
    <row r="26" spans="1:8" ht="12.75">
      <c r="A26" s="37"/>
      <c r="E26" s="37"/>
      <c r="F26" s="37"/>
      <c r="G26" s="37"/>
      <c r="H26" s="37"/>
    </row>
    <row r="27" spans="1:8" ht="12.75">
      <c r="A27" s="37"/>
      <c r="E27" s="37"/>
      <c r="F27" s="37"/>
      <c r="G27" s="37"/>
      <c r="H27" s="37"/>
    </row>
    <row r="28" spans="1:8" ht="12.75">
      <c r="A28" s="37"/>
      <c r="E28" s="37"/>
      <c r="F28" s="37"/>
      <c r="G28" s="37"/>
      <c r="H28" s="37"/>
    </row>
    <row r="29" spans="1:8" ht="12.75">
      <c r="A29" s="37"/>
      <c r="E29" s="37"/>
      <c r="F29" s="37"/>
      <c r="G29" s="37"/>
      <c r="H29" s="37"/>
    </row>
    <row r="30" spans="1:8" ht="12.75">
      <c r="A30" s="37"/>
      <c r="E30" s="37"/>
      <c r="F30" s="37"/>
      <c r="G30" s="37"/>
      <c r="H30" s="37"/>
    </row>
    <row r="31" spans="1:8" ht="12.75">
      <c r="A31" s="37"/>
      <c r="E31" s="37"/>
      <c r="F31" s="37"/>
      <c r="G31" s="37"/>
      <c r="H31" s="37"/>
    </row>
    <row r="32" spans="1:8" ht="12.75">
      <c r="A32" s="37"/>
      <c r="E32" s="37"/>
      <c r="F32" s="37"/>
      <c r="G32" s="37"/>
      <c r="H32" s="37"/>
    </row>
    <row r="33" spans="1:8" ht="12.75">
      <c r="A33" s="33"/>
      <c r="E33" s="37"/>
      <c r="F33" s="37"/>
      <c r="G33" s="37"/>
      <c r="H33" s="37"/>
    </row>
    <row r="34" spans="1:8" ht="12.75">
      <c r="A34" s="33"/>
      <c r="E34" s="37"/>
      <c r="F34" s="37"/>
      <c r="G34" s="37"/>
      <c r="H34" s="37"/>
    </row>
    <row r="35" spans="1:8" ht="12.75">
      <c r="A35" s="33"/>
      <c r="E35" s="37"/>
      <c r="F35" s="37"/>
      <c r="G35" s="37"/>
      <c r="H35" s="37"/>
    </row>
    <row r="36" spans="1:8" ht="12.75">
      <c r="A36" s="33"/>
      <c r="E36" s="37"/>
      <c r="F36" s="37"/>
      <c r="G36" s="37"/>
      <c r="H36" s="37"/>
    </row>
    <row r="37" spans="1:8" ht="12.75">
      <c r="A37" s="33"/>
      <c r="E37" s="37"/>
      <c r="F37" s="37"/>
      <c r="G37" s="37"/>
      <c r="H37" s="37"/>
    </row>
    <row r="38" spans="1:8" ht="12.75">
      <c r="A38" s="33"/>
      <c r="E38" s="37"/>
      <c r="F38" s="37"/>
      <c r="G38" s="37"/>
      <c r="H38" s="37"/>
    </row>
    <row r="39" spans="1:8" ht="12.75">
      <c r="A39" s="33"/>
      <c r="E39" s="37"/>
      <c r="F39" s="37"/>
      <c r="G39" s="37"/>
      <c r="H39" s="37"/>
    </row>
    <row r="40" spans="1:8" ht="12.75">
      <c r="A40" s="33"/>
      <c r="E40" s="37"/>
      <c r="F40" s="37"/>
      <c r="G40" s="37"/>
      <c r="H40" s="37"/>
    </row>
    <row r="41" spans="1:8" ht="12.75">
      <c r="A41" s="33"/>
      <c r="E41" s="37"/>
      <c r="F41" s="37"/>
      <c r="G41" s="37"/>
      <c r="H41" s="37"/>
    </row>
    <row r="42" spans="1:8" ht="12.75">
      <c r="A42" s="33"/>
      <c r="E42" s="37"/>
      <c r="F42" s="37"/>
      <c r="G42" s="37"/>
      <c r="H42" s="37"/>
    </row>
    <row r="43" spans="1:8" ht="12.75">
      <c r="A43" s="33"/>
      <c r="E43" s="37"/>
      <c r="F43" s="37"/>
      <c r="G43" s="37"/>
      <c r="H43" s="37"/>
    </row>
    <row r="44" spans="1:8" ht="12.75">
      <c r="A44" s="33"/>
      <c r="E44" s="37"/>
      <c r="F44" s="37"/>
      <c r="G44" s="37"/>
      <c r="H44" s="37"/>
    </row>
    <row r="45" spans="1:8" ht="12.75">
      <c r="A45" s="33"/>
      <c r="E45" s="37"/>
      <c r="F45" s="37"/>
      <c r="G45" s="37"/>
      <c r="H45" s="37"/>
    </row>
    <row r="46" spans="1:8" ht="12.75">
      <c r="A46" s="33"/>
      <c r="E46" s="37"/>
      <c r="F46" s="37"/>
      <c r="G46" s="37"/>
      <c r="H46" s="37"/>
    </row>
    <row r="47" spans="1:8" ht="12.75">
      <c r="A47" s="33"/>
      <c r="E47" s="37"/>
      <c r="F47" s="37"/>
      <c r="G47" s="37"/>
      <c r="H47" s="37"/>
    </row>
    <row r="48" spans="1:8" ht="12.75">
      <c r="A48" s="33"/>
      <c r="E48" s="37"/>
      <c r="F48" s="37"/>
      <c r="G48" s="37"/>
      <c r="H48" s="37"/>
    </row>
    <row r="49" spans="1:8" ht="12.75">
      <c r="A49" s="33"/>
      <c r="E49" s="37"/>
      <c r="F49" s="37"/>
      <c r="G49" s="37"/>
      <c r="H49" s="37"/>
    </row>
    <row r="50" spans="1:8" ht="12.75">
      <c r="A50" s="33"/>
      <c r="E50" s="37"/>
      <c r="F50" s="37"/>
      <c r="G50" s="37"/>
      <c r="H50" s="37"/>
    </row>
    <row r="51" spans="1:8" ht="12.75">
      <c r="A51" s="33"/>
      <c r="E51" s="37"/>
      <c r="F51" s="37"/>
      <c r="G51" s="37"/>
      <c r="H51" s="37"/>
    </row>
    <row r="52" spans="1:8" ht="12.75">
      <c r="A52" s="33"/>
      <c r="E52" s="37"/>
      <c r="F52" s="37"/>
      <c r="G52" s="37"/>
      <c r="H52" s="37"/>
    </row>
    <row r="53" ht="12.75">
      <c r="A53" s="33"/>
    </row>
  </sheetData>
  <sheetProtection password="DEBD" sheet="1"/>
  <printOptions/>
  <pageMargins left="0.75" right="0.75" top="1" bottom="1" header="0.5" footer="0.5"/>
  <pageSetup horizontalDpi="600" verticalDpi="6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Sv.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ulfandaa</dc:creator>
  <cp:keywords/>
  <dc:description/>
  <cp:lastModifiedBy>Ulf Andersson</cp:lastModifiedBy>
  <cp:lastPrinted>2014-12-12T12:48:13Z</cp:lastPrinted>
  <dcterms:created xsi:type="dcterms:W3CDTF">2006-08-16T12:06:54Z</dcterms:created>
  <dcterms:modified xsi:type="dcterms:W3CDTF">2017-12-12T14:27:33Z</dcterms:modified>
  <cp:category/>
  <cp:version/>
  <cp:contentType/>
  <cp:contentStatus/>
</cp:coreProperties>
</file>